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dati" sheetId="1" r:id="rId1"/>
    <sheet name="CE" sheetId="2" r:id="rId2"/>
    <sheet name="TIR" sheetId="3" r:id="rId3"/>
  </sheets>
  <calcPr calcId="145621"/>
</workbook>
</file>

<file path=xl/calcChain.xml><?xml version="1.0" encoding="utf-8"?>
<calcChain xmlns="http://schemas.openxmlformats.org/spreadsheetml/2006/main">
  <c r="D15" i="1" l="1"/>
  <c r="F8" i="2" l="1"/>
  <c r="G8" i="2"/>
  <c r="H8" i="2"/>
  <c r="I8" i="2"/>
  <c r="J8" i="2"/>
  <c r="K8" i="2"/>
  <c r="L8" i="2"/>
  <c r="M8" i="2"/>
  <c r="N8" i="2"/>
  <c r="O8" i="2"/>
  <c r="P8" i="2"/>
  <c r="Q8" i="2"/>
  <c r="R8" i="2"/>
  <c r="S8" i="2"/>
  <c r="E8" i="2"/>
  <c r="D18" i="2" l="1"/>
  <c r="D20" i="2" s="1"/>
  <c r="F12" i="2" l="1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E12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E7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D16" i="1"/>
  <c r="D13" i="1"/>
  <c r="D12" i="1"/>
  <c r="E11" i="2" s="1"/>
  <c r="E13" i="2" s="1"/>
  <c r="E18" i="2" s="1"/>
  <c r="P11" i="2" l="1"/>
  <c r="P13" i="2" s="1"/>
  <c r="P18" i="2" s="1"/>
  <c r="L11" i="2"/>
  <c r="L13" i="2" s="1"/>
  <c r="L18" i="2" s="1"/>
  <c r="H11" i="2"/>
  <c r="H13" i="2" s="1"/>
  <c r="H18" i="2" s="1"/>
  <c r="S11" i="2"/>
  <c r="S13" i="2" s="1"/>
  <c r="S18" i="2" s="1"/>
  <c r="O11" i="2"/>
  <c r="O13" i="2" s="1"/>
  <c r="O18" i="2" s="1"/>
  <c r="K11" i="2"/>
  <c r="K13" i="2" s="1"/>
  <c r="K18" i="2" s="1"/>
  <c r="G11" i="2"/>
  <c r="G13" i="2" s="1"/>
  <c r="G18" i="2" s="1"/>
  <c r="R11" i="2"/>
  <c r="R13" i="2" s="1"/>
  <c r="R18" i="2" s="1"/>
  <c r="N11" i="2"/>
  <c r="N13" i="2" s="1"/>
  <c r="N18" i="2" s="1"/>
  <c r="J11" i="2"/>
  <c r="J13" i="2" s="1"/>
  <c r="J18" i="2" s="1"/>
  <c r="F11" i="2"/>
  <c r="F13" i="2" s="1"/>
  <c r="F18" i="2" s="1"/>
  <c r="Q11" i="2"/>
  <c r="Q13" i="2" s="1"/>
  <c r="Q18" i="2" s="1"/>
  <c r="M11" i="2"/>
  <c r="M13" i="2" s="1"/>
  <c r="M18" i="2" s="1"/>
  <c r="I11" i="2"/>
  <c r="I13" i="2" s="1"/>
  <c r="I18" i="2" s="1"/>
  <c r="E20" i="2"/>
  <c r="F20" i="2" l="1"/>
  <c r="G20" i="2" s="1"/>
  <c r="H20" i="2" s="1"/>
  <c r="I20" i="2" s="1"/>
  <c r="J20" i="2" s="1"/>
  <c r="K20" i="2" s="1"/>
  <c r="L20" i="2" s="1"/>
  <c r="M20" i="2" s="1"/>
  <c r="N20" i="2" s="1"/>
  <c r="O20" i="2" s="1"/>
  <c r="P20" i="2" s="1"/>
  <c r="Q20" i="2" s="1"/>
  <c r="R20" i="2" s="1"/>
  <c r="S20" i="2" s="1"/>
  <c r="D21" i="2"/>
  <c r="B3" i="3"/>
  <c r="B2" i="3"/>
  <c r="B4" i="3"/>
  <c r="B16" i="3"/>
  <c r="B5" i="3"/>
  <c r="B9" i="3"/>
  <c r="B13" i="3"/>
  <c r="B17" i="3"/>
  <c r="B21" i="3"/>
  <c r="B25" i="3"/>
  <c r="B11" i="3"/>
  <c r="B15" i="3"/>
  <c r="B23" i="3"/>
  <c r="B8" i="3"/>
  <c r="B20" i="3"/>
  <c r="B6" i="3"/>
  <c r="B10" i="3"/>
  <c r="B14" i="3"/>
  <c r="B18" i="3"/>
  <c r="B22" i="3"/>
  <c r="B26" i="3"/>
  <c r="B7" i="3"/>
  <c r="B19" i="3"/>
  <c r="B27" i="3"/>
  <c r="B12" i="3"/>
  <c r="B24" i="3"/>
</calcChain>
</file>

<file path=xl/sharedStrings.xml><?xml version="1.0" encoding="utf-8"?>
<sst xmlns="http://schemas.openxmlformats.org/spreadsheetml/2006/main" count="40" uniqueCount="34">
  <si>
    <t>kwht/a</t>
  </si>
  <si>
    <t>%</t>
  </si>
  <si>
    <t>Rendimento caldaia Gasolio</t>
  </si>
  <si>
    <t>Rendimento caldaia Biomassa</t>
  </si>
  <si>
    <t>PCI Biomassa</t>
  </si>
  <si>
    <t>kwht/kg</t>
  </si>
  <si>
    <t>PCI Gasolio</t>
  </si>
  <si>
    <t>Fabbisogno termico edificio</t>
  </si>
  <si>
    <t>Consumo Biomassa</t>
  </si>
  <si>
    <t>kg/a</t>
  </si>
  <si>
    <t>Consumo Gasolio</t>
  </si>
  <si>
    <t>Costo Biomassa</t>
  </si>
  <si>
    <t>€/kg</t>
  </si>
  <si>
    <t xml:space="preserve">Costo Gasolio </t>
  </si>
  <si>
    <t>Ricavi</t>
  </si>
  <si>
    <t>Costi</t>
  </si>
  <si>
    <t>mancato costo Gasolio (€/a)</t>
  </si>
  <si>
    <t>Investimento iniziale</t>
  </si>
  <si>
    <t>€</t>
  </si>
  <si>
    <t>€/a</t>
  </si>
  <si>
    <t>Manutenzione caldaia Biomassa</t>
  </si>
  <si>
    <t>%/investimento</t>
  </si>
  <si>
    <t>Anno</t>
  </si>
  <si>
    <t>Investimento</t>
  </si>
  <si>
    <t>Flusso di cassa monetario</t>
  </si>
  <si>
    <t>Tasso interno rendimento (TIR)</t>
  </si>
  <si>
    <t>Tasso attualizzazione</t>
  </si>
  <si>
    <t>VAN</t>
  </si>
  <si>
    <t>Flussi Cumulati (Pay Back)</t>
  </si>
  <si>
    <t>Biomassa (€/a)</t>
  </si>
  <si>
    <t>mancata manutenzione Gasolio (€/a)</t>
  </si>
  <si>
    <t>manutenzione Biomassa (€/a)</t>
  </si>
  <si>
    <t>incentivo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</si>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</sst>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_-;\-* #,##0_-;_-* &quot;-&quot;?_-;_-@_-"/>
    <numFmt numFmtId="167" formatCode="#,##0_ ;[Red]\-#,##0\ "/>
    <numFmt numFmtId="168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2" fillId="0" borderId="0" xfId="0" applyFont="1"/>
    <xf numFmtId="0" fontId="3" fillId="0" borderId="0" xfId="0" applyFont="1"/>
    <xf numFmtId="166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9" fontId="5" fillId="0" borderId="0" xfId="3" applyFont="1" applyAlignment="1">
      <alignment horizontal="center"/>
    </xf>
    <xf numFmtId="8" fontId="5" fillId="0" borderId="0" xfId="0" applyNumberFormat="1" applyFont="1" applyAlignment="1">
      <alignment horizontal="center"/>
    </xf>
    <xf numFmtId="9" fontId="5" fillId="0" borderId="0" xfId="2" applyNumberFormat="1" applyFont="1" applyAlignment="1">
      <alignment horizontal="center"/>
    </xf>
    <xf numFmtId="167" fontId="0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1" applyNumberFormat="1" applyFont="1"/>
    <xf numFmtId="164" fontId="6" fillId="0" borderId="0" xfId="0" applyNumberFormat="1" applyFont="1"/>
    <xf numFmtId="166" fontId="6" fillId="0" borderId="0" xfId="0" applyNumberFormat="1" applyFont="1"/>
    <xf numFmtId="168" fontId="0" fillId="0" borderId="0" xfId="0" applyNumberFormat="1"/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Tasso Interno</a:t>
            </a:r>
            <a:r>
              <a:rPr lang="en-US" baseline="0"/>
              <a:t> di Rendimento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TIR!$B$1</c:f>
              <c:strCache>
                <c:ptCount val="1"/>
                <c:pt idx="0">
                  <c:v>VAN</c:v>
                </c:pt>
              </c:strCache>
            </c:strRef>
          </c:tx>
          <c:marker>
            <c:symbol val="none"/>
          </c:marker>
          <c:val>
            <c:numRef>
              <c:f>TIR!$B$2:$B$27</c:f>
              <c:numCache>
                <c:formatCode>"€"#,##0.00_);[Red]\("€"#,##0.00\)</c:formatCode>
                <c:ptCount val="26"/>
                <c:pt idx="0">
                  <c:v>25086.245769558009</c:v>
                </c:pt>
                <c:pt idx="1">
                  <c:v>22204.519851764308</c:v>
                </c:pt>
                <c:pt idx="2">
                  <c:v>19625.347176044954</c:v>
                </c:pt>
                <c:pt idx="3">
                  <c:v>17311.408646398901</c:v>
                </c:pt>
                <c:pt idx="4">
                  <c:v>15230.509086847989</c:v>
                </c:pt>
                <c:pt idx="5">
                  <c:v>13354.813803074288</c:v>
                </c:pt>
                <c:pt idx="6">
                  <c:v>11660.206794816269</c:v>
                </c:pt>
                <c:pt idx="7">
                  <c:v>10125.750083105748</c:v>
                </c:pt>
                <c:pt idx="8">
                  <c:v>8733.2272645105113</c:v>
                </c:pt>
                <c:pt idx="9">
                  <c:v>7466.757374084089</c:v>
                </c:pt>
                <c:pt idx="10">
                  <c:v>6312.4675613372383</c:v>
                </c:pt>
                <c:pt idx="11">
                  <c:v>5258.2150643200293</c:v>
                </c:pt>
                <c:pt idx="12">
                  <c:v>4293.350589927948</c:v>
                </c:pt>
                <c:pt idx="13">
                  <c:v>3408.5165412656206</c:v>
                </c:pt>
                <c:pt idx="14">
                  <c:v>2595.4746295340592</c:v>
                </c:pt>
                <c:pt idx="15">
                  <c:v>1846.9583121352298</c:v>
                </c:pt>
                <c:pt idx="16">
                  <c:v>1156.5462457768554</c:v>
                </c:pt>
                <c:pt idx="17">
                  <c:v>518.55356185496748</c:v>
                </c:pt>
                <c:pt idx="18">
                  <c:v>-72.061715573554466</c:v>
                </c:pt>
                <c:pt idx="19">
                  <c:v>-619.77936253097869</c:v>
                </c:pt>
                <c:pt idx="20">
                  <c:v>-1128.586656832962</c:v>
                </c:pt>
                <c:pt idx="21">
                  <c:v>-1602.0386908470155</c:v>
                </c:pt>
                <c:pt idx="22">
                  <c:v>-2043.3106498138277</c:v>
                </c:pt>
                <c:pt idx="23">
                  <c:v>-2455.2432029737829</c:v>
                </c:pt>
                <c:pt idx="24">
                  <c:v>-2840.3819808759581</c:v>
                </c:pt>
                <c:pt idx="25">
                  <c:v>-3201.0119661506178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96554112"/>
        <c:axId val="133957120"/>
      </c:lineChart>
      <c:catAx>
        <c:axId val="1965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it-IT" sz="1400"/>
                  <a:t>Tasso di attualizzazione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spPr>
          <a:ln w="19050">
            <a:solidFill>
              <a:sysClr val="windowText" lastClr="000000"/>
            </a:solidFill>
          </a:ln>
        </c:spPr>
        <c:crossAx val="133957120"/>
        <c:crosses val="autoZero"/>
        <c:auto val="1"/>
        <c:lblAlgn val="ctr"/>
        <c:lblOffset val="100"/>
        <c:noMultiLvlLbl val="0"/>
      </c:catAx>
      <c:valAx>
        <c:axId val="133957120"/>
        <c:scaling>
          <c:orientation val="minMax"/>
          <c:min val="-1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it-IT" sz="1400"/>
                  <a:t>Valore</a:t>
                </a:r>
                <a:r>
                  <a:rPr lang="it-IT" sz="1400" baseline="0"/>
                  <a:t> Attuale Netto</a:t>
                </a:r>
                <a:endParaRPr lang="it-IT" sz="1400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196554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2</xdr:row>
      <xdr:rowOff>163830</xdr:rowOff>
    </xdr:from>
    <xdr:to>
      <xdr:col>13</xdr:col>
      <xdr:colOff>91440</xdr:colOff>
      <xdr:row>25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D8" sqref="D8"/>
    </sheetView>
  </sheetViews>
  <sheetFormatPr defaultRowHeight="14.4" x14ac:dyDescent="0.3"/>
  <cols>
    <col min="3" max="3" width="10.88671875" customWidth="1"/>
    <col min="4" max="4" width="10.33203125" bestFit="1" customWidth="1"/>
  </cols>
  <sheetData>
    <row r="3" spans="1:5" x14ac:dyDescent="0.3">
      <c r="A3" s="5" t="s">
        <v>7</v>
      </c>
      <c r="D3" s="1">
        <v>30000</v>
      </c>
      <c r="E3" s="6" t="s">
        <v>0</v>
      </c>
    </row>
    <row r="4" spans="1:5" x14ac:dyDescent="0.3">
      <c r="A4" s="5"/>
      <c r="E4" s="6"/>
    </row>
    <row r="5" spans="1:5" x14ac:dyDescent="0.3">
      <c r="A5" s="5" t="s">
        <v>3</v>
      </c>
      <c r="D5">
        <v>92</v>
      </c>
      <c r="E5" s="6" t="s">
        <v>1</v>
      </c>
    </row>
    <row r="6" spans="1:5" x14ac:dyDescent="0.3">
      <c r="A6" s="5" t="s">
        <v>2</v>
      </c>
      <c r="D6">
        <v>85</v>
      </c>
      <c r="E6" s="6" t="s">
        <v>1</v>
      </c>
    </row>
    <row r="7" spans="1:5" x14ac:dyDescent="0.3">
      <c r="A7" s="5"/>
      <c r="E7" s="6"/>
    </row>
    <row r="8" spans="1:5" x14ac:dyDescent="0.3">
      <c r="A8" s="5" t="s">
        <v>4</v>
      </c>
      <c r="D8">
        <v>3.5</v>
      </c>
      <c r="E8" s="6" t="s">
        <v>5</v>
      </c>
    </row>
    <row r="9" spans="1:5" x14ac:dyDescent="0.3">
      <c r="A9" s="5" t="s">
        <v>6</v>
      </c>
      <c r="D9">
        <v>11.9</v>
      </c>
      <c r="E9" s="6" t="s">
        <v>5</v>
      </c>
    </row>
    <row r="10" spans="1:5" x14ac:dyDescent="0.3">
      <c r="A10" s="5"/>
      <c r="E10" s="6"/>
    </row>
    <row r="11" spans="1:5" x14ac:dyDescent="0.3">
      <c r="A11" s="5"/>
      <c r="E11" s="6"/>
    </row>
    <row r="12" spans="1:5" x14ac:dyDescent="0.3">
      <c r="A12" s="5" t="s">
        <v>8</v>
      </c>
      <c r="D12" s="2">
        <f>D3/(D5/100)/D8</f>
        <v>9316.7701863354032</v>
      </c>
      <c r="E12" s="6" t="s">
        <v>9</v>
      </c>
    </row>
    <row r="13" spans="1:5" x14ac:dyDescent="0.3">
      <c r="A13" s="5" t="s">
        <v>10</v>
      </c>
      <c r="D13" s="2">
        <f>D3/(D6/100)/D9</f>
        <v>2965.8922392486406</v>
      </c>
      <c r="E13" s="6" t="s">
        <v>9</v>
      </c>
    </row>
    <row r="14" spans="1:5" x14ac:dyDescent="0.3">
      <c r="A14" s="5"/>
      <c r="E14" s="6"/>
    </row>
    <row r="15" spans="1:5" x14ac:dyDescent="0.3">
      <c r="A15" s="5" t="s">
        <v>11</v>
      </c>
      <c r="D15">
        <f>0.133</f>
        <v>0.13300000000000001</v>
      </c>
      <c r="E15" s="6" t="s">
        <v>12</v>
      </c>
    </row>
    <row r="16" spans="1:5" x14ac:dyDescent="0.3">
      <c r="A16" s="5" t="s">
        <v>13</v>
      </c>
      <c r="D16" s="3">
        <f>1.1/0.85</f>
        <v>1.2941176470588236</v>
      </c>
      <c r="E16" s="6" t="s">
        <v>12</v>
      </c>
    </row>
    <row r="18" spans="1:5" x14ac:dyDescent="0.3">
      <c r="A18" s="5" t="s">
        <v>17</v>
      </c>
      <c r="D18" s="2">
        <v>13000</v>
      </c>
      <c r="E18" s="6" t="s">
        <v>18</v>
      </c>
    </row>
    <row r="20" spans="1:5" x14ac:dyDescent="0.3">
      <c r="A20" s="5" t="s">
        <v>20</v>
      </c>
      <c r="D20">
        <v>200</v>
      </c>
      <c r="E20" s="6" t="s">
        <v>19</v>
      </c>
    </row>
    <row r="21" spans="1:5" x14ac:dyDescent="0.3">
      <c r="A21" s="5" t="s">
        <v>20</v>
      </c>
      <c r="D21">
        <v>2</v>
      </c>
      <c r="E21" t="s">
        <v>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1"/>
  <sheetViews>
    <sheetView workbookViewId="0">
      <selection activeCell="D21" sqref="D21"/>
    </sheetView>
  </sheetViews>
  <sheetFormatPr defaultRowHeight="14.4" x14ac:dyDescent="0.3"/>
  <cols>
    <col min="2" max="2" width="31.77734375" bestFit="1" customWidth="1"/>
    <col min="3" max="3" width="7.44140625" customWidth="1"/>
    <col min="4" max="4" width="8.88671875" customWidth="1"/>
    <col min="5" max="5" width="10.33203125" bestFit="1" customWidth="1"/>
    <col min="6" max="11" width="9.33203125" bestFit="1" customWidth="1"/>
    <col min="12" max="19" width="10.33203125" bestFit="1" customWidth="1"/>
  </cols>
  <sheetData>
    <row r="3" spans="1:19" x14ac:dyDescent="0.3">
      <c r="A3" s="5" t="s">
        <v>22</v>
      </c>
      <c r="D3" s="14">
        <v>0</v>
      </c>
      <c r="E3" s="14">
        <v>1</v>
      </c>
      <c r="F3" s="14">
        <v>2</v>
      </c>
      <c r="G3" s="14">
        <v>3</v>
      </c>
      <c r="H3" s="14">
        <v>4</v>
      </c>
      <c r="I3" s="14">
        <v>5</v>
      </c>
      <c r="J3" s="14">
        <v>6</v>
      </c>
      <c r="K3" s="14">
        <v>7</v>
      </c>
      <c r="L3" s="14">
        <v>8</v>
      </c>
      <c r="M3" s="14">
        <v>9</v>
      </c>
      <c r="N3" s="14">
        <v>10</v>
      </c>
      <c r="O3" s="14">
        <v>11</v>
      </c>
      <c r="P3" s="14">
        <v>12</v>
      </c>
      <c r="Q3" s="14">
        <v>13</v>
      </c>
      <c r="R3" s="14">
        <v>14</v>
      </c>
      <c r="S3" s="14">
        <v>15</v>
      </c>
    </row>
    <row r="4" spans="1:19" x14ac:dyDescent="0.3">
      <c r="A4" s="5"/>
    </row>
    <row r="5" spans="1:19" x14ac:dyDescent="0.3">
      <c r="A5" s="5" t="s">
        <v>14</v>
      </c>
    </row>
    <row r="6" spans="1:19" x14ac:dyDescent="0.3">
      <c r="A6" s="5"/>
      <c r="B6" s="6" t="s">
        <v>16</v>
      </c>
      <c r="E6" s="1">
        <f>dati!$D$13*dati!$D$16</f>
        <v>3838.2134860864762</v>
      </c>
      <c r="F6" s="1">
        <f>dati!$D$13*dati!$D$16</f>
        <v>3838.2134860864762</v>
      </c>
      <c r="G6" s="1">
        <f>dati!$D$13*dati!$D$16</f>
        <v>3838.2134860864762</v>
      </c>
      <c r="H6" s="1">
        <f>dati!$D$13*dati!$D$16</f>
        <v>3838.2134860864762</v>
      </c>
      <c r="I6" s="1">
        <f>dati!$D$13*dati!$D$16</f>
        <v>3838.2134860864762</v>
      </c>
      <c r="J6" s="1">
        <f>dati!$D$13*dati!$D$16</f>
        <v>3838.2134860864762</v>
      </c>
      <c r="K6" s="1">
        <f>dati!$D$13*dati!$D$16</f>
        <v>3838.2134860864762</v>
      </c>
      <c r="L6" s="1">
        <f>dati!$D$13*dati!$D$16</f>
        <v>3838.2134860864762</v>
      </c>
      <c r="M6" s="1">
        <f>dati!$D$13*dati!$D$16</f>
        <v>3838.2134860864762</v>
      </c>
      <c r="N6" s="1">
        <f>dati!$D$13*dati!$D$16</f>
        <v>3838.2134860864762</v>
      </c>
      <c r="O6" s="1">
        <f>dati!$D$13*dati!$D$16</f>
        <v>3838.2134860864762</v>
      </c>
      <c r="P6" s="1">
        <f>dati!$D$13*dati!$D$16</f>
        <v>3838.2134860864762</v>
      </c>
      <c r="Q6" s="1">
        <f>dati!$D$13*dati!$D$16</f>
        <v>3838.2134860864762</v>
      </c>
      <c r="R6" s="1">
        <f>dati!$D$13*dati!$D$16</f>
        <v>3838.2134860864762</v>
      </c>
      <c r="S6" s="1">
        <f>dati!$D$13*dati!$D$16</f>
        <v>3838.2134860864762</v>
      </c>
    </row>
    <row r="7" spans="1:19" x14ac:dyDescent="0.3">
      <c r="A7" s="5"/>
      <c r="B7" s="6" t="s">
        <v>30</v>
      </c>
      <c r="E7">
        <f>dati!$D$20</f>
        <v>200</v>
      </c>
      <c r="F7">
        <f>dati!$D$20</f>
        <v>200</v>
      </c>
      <c r="G7">
        <f>dati!$D$20</f>
        <v>200</v>
      </c>
      <c r="H7">
        <f>dati!$D$20</f>
        <v>200</v>
      </c>
      <c r="I7">
        <f>dati!$D$20</f>
        <v>200</v>
      </c>
      <c r="J7">
        <f>dati!$D$20</f>
        <v>200</v>
      </c>
      <c r="K7">
        <f>dati!$D$20</f>
        <v>200</v>
      </c>
      <c r="L7">
        <f>dati!$D$20</f>
        <v>200</v>
      </c>
      <c r="M7">
        <f>dati!$D$20</f>
        <v>200</v>
      </c>
      <c r="N7">
        <f>dati!$D$20</f>
        <v>200</v>
      </c>
      <c r="O7">
        <f>dati!$D$20</f>
        <v>200</v>
      </c>
      <c r="P7">
        <f>dati!$D$20</f>
        <v>200</v>
      </c>
      <c r="Q7">
        <f>dati!$D$20</f>
        <v>200</v>
      </c>
      <c r="R7">
        <f>dati!$D$20</f>
        <v>200</v>
      </c>
      <c r="S7">
        <f>dati!$D$20</f>
        <v>200</v>
      </c>
    </row>
    <row r="8" spans="1:19" x14ac:dyDescent="0.3">
      <c r="A8" s="5"/>
      <c r="B8" s="6"/>
      <c r="C8" s="5" t="s">
        <v>33</v>
      </c>
      <c r="E8" s="15">
        <f>SUM(E6:E7)</f>
        <v>4038.2134860864762</v>
      </c>
      <c r="F8" s="15">
        <f t="shared" ref="F8:S8" si="0">SUM(F6:F7)</f>
        <v>4038.2134860864762</v>
      </c>
      <c r="G8" s="15">
        <f t="shared" si="0"/>
        <v>4038.2134860864762</v>
      </c>
      <c r="H8" s="15">
        <f t="shared" si="0"/>
        <v>4038.2134860864762</v>
      </c>
      <c r="I8" s="15">
        <f t="shared" si="0"/>
        <v>4038.2134860864762</v>
      </c>
      <c r="J8" s="15">
        <f t="shared" si="0"/>
        <v>4038.2134860864762</v>
      </c>
      <c r="K8" s="15">
        <f t="shared" si="0"/>
        <v>4038.2134860864762</v>
      </c>
      <c r="L8" s="15">
        <f t="shared" si="0"/>
        <v>4038.2134860864762</v>
      </c>
      <c r="M8" s="15">
        <f t="shared" si="0"/>
        <v>4038.2134860864762</v>
      </c>
      <c r="N8" s="15">
        <f t="shared" si="0"/>
        <v>4038.2134860864762</v>
      </c>
      <c r="O8" s="15">
        <f t="shared" si="0"/>
        <v>4038.2134860864762</v>
      </c>
      <c r="P8" s="15">
        <f t="shared" si="0"/>
        <v>4038.2134860864762</v>
      </c>
      <c r="Q8" s="15">
        <f t="shared" si="0"/>
        <v>4038.2134860864762</v>
      </c>
      <c r="R8" s="15">
        <f t="shared" si="0"/>
        <v>4038.2134860864762</v>
      </c>
      <c r="S8" s="15">
        <f t="shared" si="0"/>
        <v>4038.2134860864762</v>
      </c>
    </row>
    <row r="9" spans="1:19" x14ac:dyDescent="0.3">
      <c r="A9" s="5"/>
      <c r="B9" s="6"/>
      <c r="C9" s="5"/>
    </row>
    <row r="10" spans="1:19" x14ac:dyDescent="0.3">
      <c r="A10" s="5" t="s">
        <v>15</v>
      </c>
      <c r="B10" s="6"/>
    </row>
    <row r="11" spans="1:19" x14ac:dyDescent="0.3">
      <c r="A11" s="5"/>
      <c r="B11" s="6" t="s">
        <v>29</v>
      </c>
      <c r="E11" s="4">
        <f>dati!$D$12*dati!$D$15</f>
        <v>1239.1304347826087</v>
      </c>
      <c r="F11" s="4">
        <f>dati!$D$12*dati!$D$15</f>
        <v>1239.1304347826087</v>
      </c>
      <c r="G11" s="4">
        <f>dati!$D$12*dati!$D$15</f>
        <v>1239.1304347826087</v>
      </c>
      <c r="H11" s="4">
        <f>dati!$D$12*dati!$D$15</f>
        <v>1239.1304347826087</v>
      </c>
      <c r="I11" s="4">
        <f>dati!$D$12*dati!$D$15</f>
        <v>1239.1304347826087</v>
      </c>
      <c r="J11" s="4">
        <f>dati!$D$12*dati!$D$15</f>
        <v>1239.1304347826087</v>
      </c>
      <c r="K11" s="4">
        <f>dati!$D$12*dati!$D$15</f>
        <v>1239.1304347826087</v>
      </c>
      <c r="L11" s="4">
        <f>dati!$D$12*dati!$D$15</f>
        <v>1239.1304347826087</v>
      </c>
      <c r="M11" s="4">
        <f>dati!$D$12*dati!$D$15</f>
        <v>1239.1304347826087</v>
      </c>
      <c r="N11" s="4">
        <f>dati!$D$12*dati!$D$15</f>
        <v>1239.1304347826087</v>
      </c>
      <c r="O11" s="4">
        <f>dati!$D$12*dati!$D$15</f>
        <v>1239.1304347826087</v>
      </c>
      <c r="P11" s="4">
        <f>dati!$D$12*dati!$D$15</f>
        <v>1239.1304347826087</v>
      </c>
      <c r="Q11" s="4">
        <f>dati!$D$12*dati!$D$15</f>
        <v>1239.1304347826087</v>
      </c>
      <c r="R11" s="4">
        <f>dati!$D$12*dati!$D$15</f>
        <v>1239.1304347826087</v>
      </c>
      <c r="S11" s="4">
        <f>dati!$D$12*dati!$D$15</f>
        <v>1239.1304347826087</v>
      </c>
    </row>
    <row r="12" spans="1:19" x14ac:dyDescent="0.3">
      <c r="A12" s="5"/>
      <c r="B12" s="6" t="s">
        <v>31</v>
      </c>
      <c r="E12">
        <f>(dati!$D$21/100)*dati!$D$18</f>
        <v>260</v>
      </c>
      <c r="F12">
        <f>(dati!$D$21/100)*dati!$D$18</f>
        <v>260</v>
      </c>
      <c r="G12">
        <f>(dati!$D$21/100)*dati!$D$18</f>
        <v>260</v>
      </c>
      <c r="H12">
        <f>(dati!$D$21/100)*dati!$D$18</f>
        <v>260</v>
      </c>
      <c r="I12">
        <f>(dati!$D$21/100)*dati!$D$18</f>
        <v>260</v>
      </c>
      <c r="J12">
        <f>(dati!$D$21/100)*dati!$D$18</f>
        <v>260</v>
      </c>
      <c r="K12">
        <f>(dati!$D$21/100)*dati!$D$18</f>
        <v>260</v>
      </c>
      <c r="L12">
        <f>(dati!$D$21/100)*dati!$D$18</f>
        <v>260</v>
      </c>
      <c r="M12">
        <f>(dati!$D$21/100)*dati!$D$18</f>
        <v>260</v>
      </c>
      <c r="N12">
        <f>(dati!$D$21/100)*dati!$D$18</f>
        <v>260</v>
      </c>
      <c r="O12">
        <f>(dati!$D$21/100)*dati!$D$18</f>
        <v>260</v>
      </c>
      <c r="P12">
        <f>(dati!$D$21/100)*dati!$D$18</f>
        <v>260</v>
      </c>
      <c r="Q12">
        <f>(dati!$D$21/100)*dati!$D$18</f>
        <v>260</v>
      </c>
      <c r="R12">
        <f>(dati!$D$21/100)*dati!$D$18</f>
        <v>260</v>
      </c>
      <c r="S12">
        <f>(dati!$D$21/100)*dati!$D$18</f>
        <v>260</v>
      </c>
    </row>
    <row r="13" spans="1:19" x14ac:dyDescent="0.3">
      <c r="A13" s="5"/>
      <c r="C13" s="5" t="s">
        <v>33</v>
      </c>
      <c r="E13" s="16">
        <f>SUM(E11:E12)</f>
        <v>1499.1304347826087</v>
      </c>
      <c r="F13" s="16">
        <f t="shared" ref="F13:S13" si="1">SUM(F11:F12)</f>
        <v>1499.1304347826087</v>
      </c>
      <c r="G13" s="16">
        <f t="shared" si="1"/>
        <v>1499.1304347826087</v>
      </c>
      <c r="H13" s="16">
        <f t="shared" si="1"/>
        <v>1499.1304347826087</v>
      </c>
      <c r="I13" s="16">
        <f t="shared" si="1"/>
        <v>1499.1304347826087</v>
      </c>
      <c r="J13" s="16">
        <f t="shared" si="1"/>
        <v>1499.1304347826087</v>
      </c>
      <c r="K13" s="16">
        <f t="shared" si="1"/>
        <v>1499.1304347826087</v>
      </c>
      <c r="L13" s="16">
        <f t="shared" si="1"/>
        <v>1499.1304347826087</v>
      </c>
      <c r="M13" s="16">
        <f t="shared" si="1"/>
        <v>1499.1304347826087</v>
      </c>
      <c r="N13" s="16">
        <f t="shared" si="1"/>
        <v>1499.1304347826087</v>
      </c>
      <c r="O13" s="16">
        <f t="shared" si="1"/>
        <v>1499.1304347826087</v>
      </c>
      <c r="P13" s="16">
        <f t="shared" si="1"/>
        <v>1499.1304347826087</v>
      </c>
      <c r="Q13" s="16">
        <f t="shared" si="1"/>
        <v>1499.1304347826087</v>
      </c>
      <c r="R13" s="16">
        <f t="shared" si="1"/>
        <v>1499.1304347826087</v>
      </c>
      <c r="S13" s="16">
        <f t="shared" si="1"/>
        <v>1499.1304347826087</v>
      </c>
    </row>
    <row r="14" spans="1:19" x14ac:dyDescent="0.3">
      <c r="A14" s="5"/>
    </row>
    <row r="15" spans="1:19" x14ac:dyDescent="0.3">
      <c r="A15" s="5" t="s">
        <v>23</v>
      </c>
      <c r="D15" s="1">
        <v>13000</v>
      </c>
    </row>
    <row r="16" spans="1:19" x14ac:dyDescent="0.3">
      <c r="A16" s="5"/>
      <c r="B16" s="6" t="s">
        <v>32</v>
      </c>
      <c r="D16" s="1">
        <v>0</v>
      </c>
    </row>
    <row r="17" spans="1:19" x14ac:dyDescent="0.3">
      <c r="A17" s="5"/>
    </row>
    <row r="18" spans="1:19" x14ac:dyDescent="0.3">
      <c r="A18" s="5" t="s">
        <v>24</v>
      </c>
      <c r="D18" s="17">
        <f>-(D15-D16)</f>
        <v>-13000</v>
      </c>
      <c r="E18" s="18">
        <f>E8-E13</f>
        <v>2539.0830513038673</v>
      </c>
      <c r="F18" s="18">
        <f t="shared" ref="F18:S18" si="2">F8-F13</f>
        <v>2539.0830513038673</v>
      </c>
      <c r="G18" s="18">
        <f t="shared" si="2"/>
        <v>2539.0830513038673</v>
      </c>
      <c r="H18" s="18">
        <f t="shared" si="2"/>
        <v>2539.0830513038673</v>
      </c>
      <c r="I18" s="18">
        <f t="shared" si="2"/>
        <v>2539.0830513038673</v>
      </c>
      <c r="J18" s="18">
        <f t="shared" si="2"/>
        <v>2539.0830513038673</v>
      </c>
      <c r="K18" s="18">
        <f t="shared" si="2"/>
        <v>2539.0830513038673</v>
      </c>
      <c r="L18" s="18">
        <f t="shared" si="2"/>
        <v>2539.0830513038673</v>
      </c>
      <c r="M18" s="18">
        <f t="shared" si="2"/>
        <v>2539.0830513038673</v>
      </c>
      <c r="N18" s="18">
        <f t="shared" si="2"/>
        <v>2539.0830513038673</v>
      </c>
      <c r="O18" s="18">
        <f t="shared" si="2"/>
        <v>2539.0830513038673</v>
      </c>
      <c r="P18" s="18">
        <f t="shared" si="2"/>
        <v>2539.0830513038673</v>
      </c>
      <c r="Q18" s="18">
        <f t="shared" si="2"/>
        <v>2539.0830513038673</v>
      </c>
      <c r="R18" s="18">
        <f t="shared" si="2"/>
        <v>2539.0830513038673</v>
      </c>
      <c r="S18" s="18">
        <f t="shared" si="2"/>
        <v>2539.0830513038673</v>
      </c>
    </row>
    <row r="19" spans="1:19" x14ac:dyDescent="0.3">
      <c r="A19" s="5"/>
      <c r="D19" s="2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x14ac:dyDescent="0.3">
      <c r="A20" s="5" t="s">
        <v>28</v>
      </c>
      <c r="D20" s="13">
        <f>D18</f>
        <v>-13000</v>
      </c>
      <c r="E20" s="13">
        <f>D20+E18</f>
        <v>-10460.916948696133</v>
      </c>
      <c r="F20" s="13">
        <f t="shared" ref="F20:S20" si="3">E20+F18</f>
        <v>-7921.8338973922655</v>
      </c>
      <c r="G20" s="13">
        <f t="shared" si="3"/>
        <v>-5382.7508460883982</v>
      </c>
      <c r="H20" s="13">
        <f t="shared" si="3"/>
        <v>-2843.667794784531</v>
      </c>
      <c r="I20" s="13">
        <f t="shared" si="3"/>
        <v>-304.58474348066375</v>
      </c>
      <c r="J20" s="13">
        <f t="shared" si="3"/>
        <v>2234.4983078232035</v>
      </c>
      <c r="K20" s="13">
        <f t="shared" si="3"/>
        <v>4773.5813591270708</v>
      </c>
      <c r="L20" s="13">
        <f t="shared" si="3"/>
        <v>7312.664410430938</v>
      </c>
      <c r="M20" s="13">
        <f t="shared" si="3"/>
        <v>9851.7474617348053</v>
      </c>
      <c r="N20" s="13">
        <f t="shared" si="3"/>
        <v>12390.830513038673</v>
      </c>
      <c r="O20" s="13">
        <f t="shared" si="3"/>
        <v>14929.91356434254</v>
      </c>
      <c r="P20" s="13">
        <f t="shared" si="3"/>
        <v>17468.996615646407</v>
      </c>
      <c r="Q20" s="13">
        <f t="shared" si="3"/>
        <v>20008.079666950274</v>
      </c>
      <c r="R20" s="13">
        <f t="shared" si="3"/>
        <v>22547.162718254142</v>
      </c>
      <c r="S20" s="13">
        <f t="shared" si="3"/>
        <v>25086.245769558009</v>
      </c>
    </row>
    <row r="21" spans="1:19" x14ac:dyDescent="0.3">
      <c r="A21" s="5" t="s">
        <v>25</v>
      </c>
      <c r="D21" s="19">
        <f>IRR(D18:S18)</f>
        <v>0.17873836616105931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H28" sqref="H28"/>
    </sheetView>
  </sheetViews>
  <sheetFormatPr defaultRowHeight="14.4" x14ac:dyDescent="0.3"/>
  <cols>
    <col min="1" max="1" width="17.6640625" bestFit="1" customWidth="1"/>
    <col min="2" max="2" width="24.44140625" bestFit="1" customWidth="1"/>
    <col min="3" max="3" width="9.33203125" bestFit="1" customWidth="1"/>
  </cols>
  <sheetData>
    <row r="1" spans="1:13" x14ac:dyDescent="0.3">
      <c r="A1" s="8" t="s">
        <v>26</v>
      </c>
      <c r="B1" s="8" t="s">
        <v>27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3">
      <c r="A2" s="10">
        <v>0</v>
      </c>
      <c r="B2" s="11">
        <f>NPV(A2,CE!$E$18:$S$18)+CE!$D$18</f>
        <v>25086.245769558009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x14ac:dyDescent="0.3">
      <c r="A3" s="12">
        <v>0.01</v>
      </c>
      <c r="B3" s="11">
        <f>NPV(A3,CE!$E$18:$S$18)+CE!$D$18</f>
        <v>22204.519851764308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3">
      <c r="A4" s="12">
        <v>0.02</v>
      </c>
      <c r="B4" s="11">
        <f>NPV(A4,CE!$E$18:$S$18)+CE!$D$18</f>
        <v>19625.347176044954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x14ac:dyDescent="0.3">
      <c r="A5" s="12">
        <v>0.03</v>
      </c>
      <c r="B5" s="11">
        <f>NPV(A5,CE!$E$18:$S$18)+CE!$D$18</f>
        <v>17311.408646398901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x14ac:dyDescent="0.3">
      <c r="A6" s="12">
        <v>0.04</v>
      </c>
      <c r="B6" s="11">
        <f>NPV(A6,CE!$E$18:$S$18)+CE!$D$18</f>
        <v>15230.509086847989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x14ac:dyDescent="0.3">
      <c r="A7" s="12">
        <v>0.05</v>
      </c>
      <c r="B7" s="11">
        <f>NPV(A7,CE!$E$18:$S$18)+CE!$D$18</f>
        <v>13354.813803074288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3" x14ac:dyDescent="0.3">
      <c r="A8" s="12">
        <v>0.06</v>
      </c>
      <c r="B8" s="11">
        <f>NPV(A8,CE!$E$18:$S$18)+CE!$D$18</f>
        <v>11660.206794816269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3" x14ac:dyDescent="0.3">
      <c r="A9" s="12">
        <v>7.0000000000000007E-2</v>
      </c>
      <c r="B9" s="11">
        <f>NPV(A9,CE!$E$18:$S$18)+CE!$D$18</f>
        <v>10125.750083105748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x14ac:dyDescent="0.3">
      <c r="A10" s="12">
        <v>0.08</v>
      </c>
      <c r="B10" s="11">
        <f>NPV(A10,CE!$E$18:$S$18)+CE!$D$18</f>
        <v>8733.2272645105113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3" x14ac:dyDescent="0.3">
      <c r="A11" s="12">
        <v>0.09</v>
      </c>
      <c r="B11" s="11">
        <f>NPV(A11,CE!$E$18:$S$18)+CE!$D$18</f>
        <v>7466.757374084089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3" x14ac:dyDescent="0.3">
      <c r="A12" s="12">
        <v>0.1</v>
      </c>
      <c r="B12" s="11">
        <f>NPV(A12,CE!$E$18:$S$18)+CE!$D$18</f>
        <v>6312.4675613372383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3">
      <c r="A13" s="12">
        <v>0.11</v>
      </c>
      <c r="B13" s="11">
        <f>NPV(A13,CE!$E$18:$S$18)+CE!$D$18</f>
        <v>5258.2150643200293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3">
      <c r="A14" s="12">
        <v>0.12</v>
      </c>
      <c r="B14" s="11">
        <f>NPV(A14,CE!$E$18:$S$18)+CE!$D$18</f>
        <v>4293.350589927948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x14ac:dyDescent="0.3">
      <c r="A15" s="12">
        <v>0.13</v>
      </c>
      <c r="B15" s="11">
        <f>NPV(A15,CE!$E$18:$S$18)+CE!$D$18</f>
        <v>3408.5165412656206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x14ac:dyDescent="0.3">
      <c r="A16" s="12">
        <v>0.14000000000000001</v>
      </c>
      <c r="B16" s="11">
        <f>NPV(A16,CE!$E$18:$S$18)+CE!$D$18</f>
        <v>2595.4746295340592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 x14ac:dyDescent="0.3">
      <c r="A17" s="12">
        <v>0.15</v>
      </c>
      <c r="B17" s="11">
        <f>NPV(A17,CE!$E$18:$S$18)+CE!$D$18</f>
        <v>1846.9583121352298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x14ac:dyDescent="0.3">
      <c r="A18" s="12">
        <v>0.16</v>
      </c>
      <c r="B18" s="11">
        <f>NPV(A18,CE!$E$18:$S$18)+CE!$D$18</f>
        <v>1156.5462457768554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x14ac:dyDescent="0.3">
      <c r="A19" s="12">
        <v>0.17</v>
      </c>
      <c r="B19" s="11">
        <f>NPV(A19,CE!$E$18:$S$18)+CE!$D$18</f>
        <v>518.55356185496748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x14ac:dyDescent="0.3">
      <c r="A20" s="12">
        <v>0.18</v>
      </c>
      <c r="B20" s="11">
        <f>NPV(A20,CE!$E$18:$S$18)+CE!$D$18</f>
        <v>-72.061715573554466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x14ac:dyDescent="0.3">
      <c r="A21" s="12">
        <v>0.19</v>
      </c>
      <c r="B21" s="11">
        <f>NPV(A21,CE!$E$18:$S$18)+CE!$D$18</f>
        <v>-619.77936253097869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 x14ac:dyDescent="0.3">
      <c r="A22" s="12">
        <v>0.2</v>
      </c>
      <c r="B22" s="11">
        <f>NPV(A22,CE!$E$18:$S$18)+CE!$D$18</f>
        <v>-1128.586656832962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3" x14ac:dyDescent="0.3">
      <c r="A23" s="12">
        <v>0.21</v>
      </c>
      <c r="B23" s="11">
        <f>NPV(A23,CE!$E$18:$S$18)+CE!$D$18</f>
        <v>-1602.0386908470155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x14ac:dyDescent="0.3">
      <c r="A24" s="12">
        <v>0.22</v>
      </c>
      <c r="B24" s="11">
        <f>NPV(A24,CE!$E$18:$S$18)+CE!$D$18</f>
        <v>-2043.3106498138277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x14ac:dyDescent="0.3">
      <c r="A25" s="12">
        <v>0.23</v>
      </c>
      <c r="B25" s="11">
        <f>NPV(A25,CE!$E$18:$S$18)+CE!$D$18</f>
        <v>-2455.2432029737829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3" x14ac:dyDescent="0.3">
      <c r="A26" s="12">
        <v>0.24</v>
      </c>
      <c r="B26" s="11">
        <f>NPV(A26,CE!$E$18:$S$18)+CE!$D$18</f>
        <v>-2840.3819808759581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3">
      <c r="A27" s="12">
        <v>0.25</v>
      </c>
      <c r="B27" s="11">
        <f>NPV(A27,CE!$E$18:$S$18)+CE!$D$18</f>
        <v>-3201.0119661506178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CE</vt:lpstr>
      <vt:lpstr>TIR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</dc:creator>
  <cp:lastModifiedBy>gabriele</cp:lastModifiedBy>
  <dcterms:created xsi:type="dcterms:W3CDTF">2016-09-29T10:32:06Z</dcterms:created>
  <dcterms:modified xsi:type="dcterms:W3CDTF">2016-09-29T14:32:14Z</dcterms:modified>
</cp:coreProperties>
</file>