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 activeTab="1"/>
  </bookViews>
  <sheets>
    <sheet name="dati" sheetId="1" r:id="rId1"/>
    <sheet name="CE" sheetId="2" r:id="rId2"/>
    <sheet name="TIR" sheetId="3" r:id="rId3"/>
  </sheets>
  <calcPr calcId="145621"/>
</workbook>
</file>

<file path=xl/calcChain.xml><?xml version="1.0" encoding="utf-8"?>
<calcChain xmlns="http://schemas.openxmlformats.org/spreadsheetml/2006/main">
  <c r="D15" i="2" l="1"/>
  <c r="F6" i="2" l="1"/>
  <c r="G6" i="2"/>
  <c r="H6" i="2"/>
  <c r="I6" i="2"/>
  <c r="J6" i="2"/>
  <c r="K6" i="2"/>
  <c r="L6" i="2"/>
  <c r="M6" i="2"/>
  <c r="N6" i="2"/>
  <c r="O6" i="2"/>
  <c r="P6" i="2"/>
  <c r="Q6" i="2"/>
  <c r="R6" i="2"/>
  <c r="S6" i="2"/>
  <c r="E6" i="2"/>
  <c r="C15" i="1"/>
  <c r="G11" i="2" s="1"/>
  <c r="C14" i="1"/>
  <c r="H10" i="2" s="1"/>
  <c r="S10" i="2" l="1"/>
  <c r="O10" i="2"/>
  <c r="K10" i="2"/>
  <c r="G10" i="2"/>
  <c r="R11" i="2"/>
  <c r="N11" i="2"/>
  <c r="J11" i="2"/>
  <c r="F11" i="2"/>
  <c r="F10" i="2"/>
  <c r="Q11" i="2"/>
  <c r="M11" i="2"/>
  <c r="I11" i="2"/>
  <c r="R10" i="2"/>
  <c r="N10" i="2"/>
  <c r="Q10" i="2"/>
  <c r="M10" i="2"/>
  <c r="I10" i="2"/>
  <c r="E11" i="2"/>
  <c r="P11" i="2"/>
  <c r="L11" i="2"/>
  <c r="H11" i="2"/>
  <c r="J10" i="2"/>
  <c r="E10" i="2"/>
  <c r="P10" i="2"/>
  <c r="L10" i="2"/>
  <c r="S11" i="2"/>
  <c r="O11" i="2"/>
  <c r="K11" i="2"/>
  <c r="D18" i="2"/>
  <c r="D20" i="2" l="1"/>
  <c r="F12" i="2"/>
  <c r="F13" i="2" s="1"/>
  <c r="F18" i="2" s="1"/>
  <c r="G12" i="2"/>
  <c r="G13" i="2" s="1"/>
  <c r="G18" i="2" s="1"/>
  <c r="H12" i="2"/>
  <c r="H13" i="2" s="1"/>
  <c r="H18" i="2" s="1"/>
  <c r="I12" i="2"/>
  <c r="I13" i="2" s="1"/>
  <c r="I18" i="2" s="1"/>
  <c r="J12" i="2"/>
  <c r="J13" i="2" s="1"/>
  <c r="J18" i="2" s="1"/>
  <c r="K12" i="2"/>
  <c r="K13" i="2" s="1"/>
  <c r="K18" i="2" s="1"/>
  <c r="L12" i="2"/>
  <c r="L13" i="2" s="1"/>
  <c r="L18" i="2" s="1"/>
  <c r="M12" i="2"/>
  <c r="M13" i="2" s="1"/>
  <c r="M18" i="2" s="1"/>
  <c r="N12" i="2"/>
  <c r="N13" i="2" s="1"/>
  <c r="N18" i="2" s="1"/>
  <c r="O12" i="2"/>
  <c r="O13" i="2" s="1"/>
  <c r="O18" i="2" s="1"/>
  <c r="P12" i="2"/>
  <c r="P13" i="2" s="1"/>
  <c r="P18" i="2" s="1"/>
  <c r="Q12" i="2"/>
  <c r="Q13" i="2" s="1"/>
  <c r="Q18" i="2" s="1"/>
  <c r="R12" i="2"/>
  <c r="R13" i="2" s="1"/>
  <c r="R18" i="2" s="1"/>
  <c r="S12" i="2"/>
  <c r="S13" i="2" s="1"/>
  <c r="S18" i="2" s="1"/>
  <c r="E12" i="2"/>
  <c r="E13" i="2" s="1"/>
  <c r="E18" i="2" s="1"/>
  <c r="F7" i="2"/>
  <c r="F8" i="2" s="1"/>
  <c r="G7" i="2"/>
  <c r="G8" i="2" s="1"/>
  <c r="H7" i="2"/>
  <c r="H8" i="2" s="1"/>
  <c r="I7" i="2"/>
  <c r="I8" i="2" s="1"/>
  <c r="J7" i="2"/>
  <c r="J8" i="2" s="1"/>
  <c r="K7" i="2"/>
  <c r="K8" i="2" s="1"/>
  <c r="L7" i="2"/>
  <c r="L8" i="2" s="1"/>
  <c r="M7" i="2"/>
  <c r="M8" i="2" s="1"/>
  <c r="N7" i="2"/>
  <c r="N8" i="2" s="1"/>
  <c r="O7" i="2"/>
  <c r="O8" i="2" s="1"/>
  <c r="P7" i="2"/>
  <c r="P8" i="2" s="1"/>
  <c r="Q7" i="2"/>
  <c r="Q8" i="2" s="1"/>
  <c r="R7" i="2"/>
  <c r="R8" i="2" s="1"/>
  <c r="S7" i="2"/>
  <c r="S8" i="2" s="1"/>
  <c r="E7" i="2"/>
  <c r="E8" i="2" s="1"/>
  <c r="C13" i="1"/>
  <c r="D21" i="2" l="1"/>
  <c r="E20" i="2"/>
  <c r="B19" i="3"/>
  <c r="B10" i="3" l="1"/>
  <c r="B21" i="3"/>
  <c r="B12" i="3"/>
  <c r="B3" i="3"/>
  <c r="B20" i="3"/>
  <c r="B26" i="3"/>
  <c r="B23" i="3"/>
  <c r="B5" i="3"/>
  <c r="B13" i="3"/>
  <c r="B18" i="3"/>
  <c r="B11" i="3"/>
  <c r="B4" i="3"/>
  <c r="B24" i="3"/>
  <c r="B7" i="3"/>
  <c r="B14" i="3"/>
  <c r="B8" i="3"/>
  <c r="B25" i="3"/>
  <c r="B9" i="3"/>
  <c r="B2" i="3"/>
  <c r="F20" i="2"/>
  <c r="G20" i="2" s="1"/>
  <c r="H20" i="2" s="1"/>
  <c r="I20" i="2" s="1"/>
  <c r="J20" i="2" s="1"/>
  <c r="K20" i="2" s="1"/>
  <c r="L20" i="2" s="1"/>
  <c r="M20" i="2" s="1"/>
  <c r="N20" i="2" s="1"/>
  <c r="O20" i="2" s="1"/>
  <c r="P20" i="2" s="1"/>
  <c r="Q20" i="2" s="1"/>
  <c r="R20" i="2" s="1"/>
  <c r="S20" i="2" s="1"/>
  <c r="B27" i="3"/>
  <c r="B22" i="3"/>
  <c r="B6" i="3"/>
  <c r="B15" i="3"/>
  <c r="B17" i="3"/>
  <c r="B16" i="3"/>
</calcChain>
</file>

<file path=xl/sharedStrings.xml><?xml version="1.0" encoding="utf-8"?>
<sst xmlns="http://schemas.openxmlformats.org/spreadsheetml/2006/main" count="45" uniqueCount="41">
  <si>
    <t>kwht/a</t>
  </si>
  <si>
    <t>%</t>
  </si>
  <si>
    <t>Fabbisogno termico edificio</t>
  </si>
  <si>
    <t>Ricavi</t>
  </si>
  <si>
    <t>Costi</t>
  </si>
  <si>
    <t>Investimento iniziale</t>
  </si>
  <si>
    <t>€</t>
  </si>
  <si>
    <t>€/a</t>
  </si>
  <si>
    <t>%/investimento</t>
  </si>
  <si>
    <t>Anno</t>
  </si>
  <si>
    <t>Investimento</t>
  </si>
  <si>
    <t>Flusso di cassa monetario</t>
  </si>
  <si>
    <t>Tasso interno rendimento (TIR)</t>
  </si>
  <si>
    <t>Tasso attualizzazione</t>
  </si>
  <si>
    <t>VAN</t>
  </si>
  <si>
    <t>Flussi Cumulati (Pay Back)</t>
  </si>
  <si>
    <t>incentivo</t>
  </si>
  <si>
    <t>Rendimento caldaia tradizionale</t>
  </si>
  <si>
    <t>Rendimento caldaia condensazione</t>
  </si>
  <si>
    <t>Rendimento pompa calore</t>
  </si>
  <si>
    <t>COP</t>
  </si>
  <si>
    <t>PCI Metano</t>
  </si>
  <si>
    <t>Suddivisione pompa/caldaia ibrido</t>
  </si>
  <si>
    <t>Consumo metano "tradizionale"</t>
  </si>
  <si>
    <t>kwht/mc</t>
  </si>
  <si>
    <t>mc/a</t>
  </si>
  <si>
    <t>Consumo metano Ibrido</t>
  </si>
  <si>
    <t>Consumo elettrico Ibrido</t>
  </si>
  <si>
    <t>kwhe/a</t>
  </si>
  <si>
    <t>Costo Metano</t>
  </si>
  <si>
    <t>€/mc</t>
  </si>
  <si>
    <t xml:space="preserve">Costo Elettricità </t>
  </si>
  <si>
    <t>€/kwh</t>
  </si>
  <si>
    <t>Manutenzione caldaia tradizionale</t>
  </si>
  <si>
    <t>Manutenzione sistema ibrido</t>
  </si>
  <si>
    <t>mancato costo metano "Trad" (€/a)</t>
  </si>
  <si>
    <t>mancata manutenzione "Trad" (€/a)</t>
  </si>
  <si>
    <t>metano (€/a)</t>
  </si>
  <si>
    <t>energia elettrica</t>
  </si>
  <si>
    <t>totale</t>
  </si>
  <si>
    <t>manutenzione sistema (€/a)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</si>
</sst>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_-* #,##0_-;\-* #,##0_-;_-* &quot;-&quot;?_-;_-@_-"/>
    <numFmt numFmtId="166" formatCode="#,##0_ ;[Red]\-#,##0\ "/>
    <numFmt numFmtId="167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2" fontId="0" fillId="0" borderId="0" xfId="0" applyNumberFormat="1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9" fontId="5" fillId="0" borderId="0" xfId="3" applyFont="1" applyAlignment="1">
      <alignment horizontal="center"/>
    </xf>
    <xf numFmtId="8" fontId="5" fillId="0" borderId="0" xfId="0" applyNumberFormat="1" applyFont="1" applyAlignment="1">
      <alignment horizontal="center"/>
    </xf>
    <xf numFmtId="9" fontId="5" fillId="0" borderId="0" xfId="2" applyNumberFormat="1" applyFont="1" applyAlignment="1">
      <alignment horizontal="center"/>
    </xf>
    <xf numFmtId="166" fontId="0" fillId="0" borderId="0" xfId="1" applyNumberFormat="1" applyFont="1"/>
    <xf numFmtId="0" fontId="2" fillId="0" borderId="0" xfId="0" applyFont="1" applyAlignment="1">
      <alignment horizontal="center"/>
    </xf>
    <xf numFmtId="1" fontId="0" fillId="0" borderId="0" xfId="0" applyNumberFormat="1"/>
    <xf numFmtId="164" fontId="2" fillId="0" borderId="0" xfId="0" applyNumberFormat="1" applyFont="1"/>
    <xf numFmtId="164" fontId="6" fillId="0" borderId="0" xfId="0" applyNumberFormat="1" applyFont="1"/>
    <xf numFmtId="165" fontId="6" fillId="0" borderId="0" xfId="0" applyNumberFormat="1" applyFont="1"/>
    <xf numFmtId="167" fontId="0" fillId="0" borderId="0" xfId="0" applyNumberFormat="1"/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Tasso Interno di Rendimento</a:t>
            </a:r>
            <a:endParaRPr lang="it-IT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TIR!$B$1</c:f>
              <c:strCache>
                <c:ptCount val="1"/>
                <c:pt idx="0">
                  <c:v>VAN</c:v>
                </c:pt>
              </c:strCache>
            </c:strRef>
          </c:tx>
          <c:marker>
            <c:symbol val="none"/>
          </c:marker>
          <c:val>
            <c:numRef>
              <c:f>TIR!$B$2:$B$27</c:f>
              <c:numCache>
                <c:formatCode>"€"#,##0.00_);[Red]\("€"#,##0.00\)</c:formatCode>
                <c:ptCount val="26"/>
                <c:pt idx="0">
                  <c:v>8129.1594915636015</c:v>
                </c:pt>
                <c:pt idx="1">
                  <c:v>7249.2604720655618</c:v>
                </c:pt>
                <c:pt idx="2">
                  <c:v>6461.7423064868235</c:v>
                </c:pt>
                <c:pt idx="3">
                  <c:v>5755.2100749368092</c:v>
                </c:pt>
                <c:pt idx="4">
                  <c:v>5119.8333825119535</c:v>
                </c:pt>
                <c:pt idx="5">
                  <c:v>4547.1132529261458</c:v>
                </c:pt>
                <c:pt idx="6">
                  <c:v>4029.6861666811337</c:v>
                </c:pt>
                <c:pt idx="7">
                  <c:v>3561.1589733906658</c:v>
                </c:pt>
                <c:pt idx="8">
                  <c:v>3135.9695217690178</c:v>
                </c:pt>
                <c:pt idx="9">
                  <c:v>2749.2687575050886</c:v>
                </c:pt>
                <c:pt idx="10">
                  <c:v>2396.8207789582139</c:v>
                </c:pt>
                <c:pt idx="11">
                  <c:v>2074.9179454163568</c:v>
                </c:pt>
                <c:pt idx="12">
                  <c:v>1780.3086282276918</c:v>
                </c:pt>
                <c:pt idx="13">
                  <c:v>1510.1356020460244</c:v>
                </c:pt>
                <c:pt idx="14">
                  <c:v>1261.8834082735048</c:v>
                </c:pt>
                <c:pt idx="15">
                  <c:v>1033.3332988787297</c:v>
                </c:pt>
                <c:pt idx="16">
                  <c:v>822.52459688272029</c:v>
                </c:pt>
                <c:pt idx="17">
                  <c:v>627.72149865483971</c:v>
                </c:pt>
                <c:pt idx="18">
                  <c:v>447.38449980944142</c:v>
                </c:pt>
                <c:pt idx="19">
                  <c:v>280.14575668546422</c:v>
                </c:pt>
                <c:pt idx="20">
                  <c:v>124.78780379848968</c:v>
                </c:pt>
                <c:pt idx="21">
                  <c:v>-19.774861906811566</c:v>
                </c:pt>
                <c:pt idx="22">
                  <c:v>-154.5117435892148</c:v>
                </c:pt>
                <c:pt idx="23">
                  <c:v>-280.29020412451428</c:v>
                </c:pt>
                <c:pt idx="24">
                  <c:v>-397.88752000882732</c:v>
                </c:pt>
                <c:pt idx="25">
                  <c:v>-508.00138215145216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92917504"/>
        <c:axId val="192919808"/>
      </c:lineChart>
      <c:catAx>
        <c:axId val="19291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 sz="1400" b="1" i="0" baseline="0">
                    <a:effectLst/>
                  </a:rPr>
                  <a:t>Tasso di attualizzazione</a:t>
                </a:r>
                <a:endParaRPr lang="it-IT" sz="800">
                  <a:effectLst/>
                </a:endParaRPr>
              </a:p>
            </c:rich>
          </c:tx>
          <c:layout/>
          <c:overlay val="0"/>
        </c:title>
        <c:majorTickMark val="none"/>
        <c:minorTickMark val="none"/>
        <c:tickLblPos val="nextTo"/>
        <c:crossAx val="192919808"/>
        <c:crosses val="autoZero"/>
        <c:auto val="1"/>
        <c:lblAlgn val="ctr"/>
        <c:lblOffset val="100"/>
        <c:noMultiLvlLbl val="0"/>
      </c:catAx>
      <c:valAx>
        <c:axId val="192919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 sz="1400" b="1" i="0" baseline="0">
                    <a:effectLst/>
                  </a:rPr>
                  <a:t>Valore Attuale Netto</a:t>
                </a:r>
                <a:endParaRPr lang="it-IT" sz="1400">
                  <a:effectLst/>
                </a:endParaRPr>
              </a:p>
            </c:rich>
          </c:tx>
          <c:layout/>
          <c:overlay val="0"/>
        </c:title>
        <c:numFmt formatCode="&quot;€&quot;#,##0.00_);[Red]\(&quot;€&quot;#,##0.00\)" sourceLinked="1"/>
        <c:majorTickMark val="out"/>
        <c:minorTickMark val="none"/>
        <c:tickLblPos val="nextTo"/>
        <c:crossAx val="19291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2</xdr:row>
      <xdr:rowOff>30480</xdr:rowOff>
    </xdr:from>
    <xdr:to>
      <xdr:col>13</xdr:col>
      <xdr:colOff>251460</xdr:colOff>
      <xdr:row>26</xdr:row>
      <xdr:rowOff>45720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"/>
  <sheetViews>
    <sheetView workbookViewId="0">
      <selection activeCell="C24" sqref="C24"/>
    </sheetView>
  </sheetViews>
  <sheetFormatPr defaultRowHeight="14.4" x14ac:dyDescent="0.3"/>
  <cols>
    <col min="1" max="1" width="28.33203125" bestFit="1" customWidth="1"/>
    <col min="3" max="3" width="10.33203125" bestFit="1" customWidth="1"/>
  </cols>
  <sheetData>
    <row r="3" spans="1:8" x14ac:dyDescent="0.3">
      <c r="A3" s="4" t="s">
        <v>2</v>
      </c>
      <c r="C3" s="1">
        <v>30000</v>
      </c>
      <c r="D3" s="5" t="s">
        <v>0</v>
      </c>
      <c r="G3" s="2"/>
    </row>
    <row r="4" spans="1:8" x14ac:dyDescent="0.3">
      <c r="A4" s="4"/>
      <c r="D4" s="5"/>
    </row>
    <row r="5" spans="1:8" x14ac:dyDescent="0.3">
      <c r="A5" s="4" t="s">
        <v>17</v>
      </c>
      <c r="C5">
        <v>92</v>
      </c>
      <c r="D5" s="5" t="s">
        <v>1</v>
      </c>
    </row>
    <row r="6" spans="1:8" x14ac:dyDescent="0.3">
      <c r="A6" s="4" t="s">
        <v>18</v>
      </c>
      <c r="C6">
        <v>98</v>
      </c>
      <c r="D6" s="5" t="s">
        <v>1</v>
      </c>
    </row>
    <row r="7" spans="1:8" x14ac:dyDescent="0.3">
      <c r="A7" s="4" t="s">
        <v>19</v>
      </c>
      <c r="C7">
        <v>4.13</v>
      </c>
      <c r="D7" s="5" t="s">
        <v>20</v>
      </c>
    </row>
    <row r="8" spans="1:8" x14ac:dyDescent="0.3">
      <c r="A8" s="4"/>
      <c r="D8" s="5"/>
    </row>
    <row r="9" spans="1:8" x14ac:dyDescent="0.3">
      <c r="A9" s="4" t="s">
        <v>22</v>
      </c>
      <c r="C9">
        <v>80</v>
      </c>
      <c r="D9" s="5" t="s">
        <v>1</v>
      </c>
    </row>
    <row r="10" spans="1:8" x14ac:dyDescent="0.3">
      <c r="A10" s="4"/>
      <c r="D10" s="5"/>
    </row>
    <row r="11" spans="1:8" x14ac:dyDescent="0.3">
      <c r="A11" s="4" t="s">
        <v>21</v>
      </c>
      <c r="C11">
        <v>9.65</v>
      </c>
      <c r="D11" s="5" t="s">
        <v>24</v>
      </c>
    </row>
    <row r="12" spans="1:8" x14ac:dyDescent="0.3">
      <c r="A12" s="4"/>
      <c r="D12" s="5"/>
    </row>
    <row r="13" spans="1:8" x14ac:dyDescent="0.3">
      <c r="A13" s="4" t="s">
        <v>23</v>
      </c>
      <c r="C13" s="2">
        <f>C3/(C5/100)/C11</f>
        <v>3379.1394458211307</v>
      </c>
      <c r="D13" s="5" t="s">
        <v>25</v>
      </c>
    </row>
    <row r="14" spans="1:8" x14ac:dyDescent="0.3">
      <c r="A14" s="4" t="s">
        <v>26</v>
      </c>
      <c r="C14" s="2">
        <f>C3*(1-C9/100)/(C6/100)/C11</f>
        <v>634.45067146029385</v>
      </c>
      <c r="D14" s="5" t="s">
        <v>25</v>
      </c>
    </row>
    <row r="15" spans="1:8" x14ac:dyDescent="0.3">
      <c r="A15" s="4" t="s">
        <v>27</v>
      </c>
      <c r="C15" s="2">
        <f>C3*(C9/100)/C7</f>
        <v>5811.1380145278454</v>
      </c>
      <c r="D15" s="5" t="s">
        <v>28</v>
      </c>
      <c r="G15" s="2"/>
    </row>
    <row r="16" spans="1:8" x14ac:dyDescent="0.3">
      <c r="A16" s="4"/>
      <c r="D16" s="5"/>
      <c r="H16" s="2"/>
    </row>
    <row r="17" spans="1:4" x14ac:dyDescent="0.3">
      <c r="A17" s="4" t="s">
        <v>29</v>
      </c>
      <c r="C17">
        <v>0.7</v>
      </c>
      <c r="D17" s="5" t="s">
        <v>30</v>
      </c>
    </row>
    <row r="18" spans="1:4" x14ac:dyDescent="0.3">
      <c r="A18" s="4" t="s">
        <v>31</v>
      </c>
      <c r="C18" s="3">
        <v>0.18</v>
      </c>
      <c r="D18" s="5" t="s">
        <v>32</v>
      </c>
    </row>
    <row r="20" spans="1:4" x14ac:dyDescent="0.3">
      <c r="A20" s="4" t="s">
        <v>5</v>
      </c>
      <c r="C20" s="2">
        <v>10000</v>
      </c>
      <c r="D20" s="5" t="s">
        <v>6</v>
      </c>
    </row>
    <row r="22" spans="1:4" x14ac:dyDescent="0.3">
      <c r="A22" s="4" t="s">
        <v>33</v>
      </c>
      <c r="C22">
        <v>200</v>
      </c>
      <c r="D22" s="5" t="s">
        <v>7</v>
      </c>
    </row>
    <row r="23" spans="1:4" x14ac:dyDescent="0.3">
      <c r="A23" s="4" t="s">
        <v>34</v>
      </c>
      <c r="C23">
        <v>3</v>
      </c>
      <c r="D23" t="s"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1"/>
  <sheetViews>
    <sheetView tabSelected="1" workbookViewId="0">
      <selection activeCell="D21" sqref="D21"/>
    </sheetView>
  </sheetViews>
  <sheetFormatPr defaultRowHeight="14.4" x14ac:dyDescent="0.3"/>
  <cols>
    <col min="2" max="2" width="31.33203125" customWidth="1"/>
    <col min="3" max="3" width="7.44140625" customWidth="1"/>
    <col min="4" max="4" width="8.88671875" customWidth="1"/>
    <col min="5" max="5" width="10.33203125" bestFit="1" customWidth="1"/>
    <col min="6" max="11" width="9.33203125" bestFit="1" customWidth="1"/>
    <col min="12" max="19" width="10.33203125" bestFit="1" customWidth="1"/>
  </cols>
  <sheetData>
    <row r="3" spans="1:19" x14ac:dyDescent="0.3">
      <c r="A3" s="4" t="s">
        <v>9</v>
      </c>
      <c r="D3" s="13">
        <v>0</v>
      </c>
      <c r="E3" s="13">
        <v>1</v>
      </c>
      <c r="F3" s="13">
        <v>2</v>
      </c>
      <c r="G3" s="13">
        <v>3</v>
      </c>
      <c r="H3" s="13">
        <v>4</v>
      </c>
      <c r="I3" s="13">
        <v>5</v>
      </c>
      <c r="J3" s="13">
        <v>6</v>
      </c>
      <c r="K3" s="13">
        <v>7</v>
      </c>
      <c r="L3" s="13">
        <v>8</v>
      </c>
      <c r="M3" s="13">
        <v>9</v>
      </c>
      <c r="N3" s="13">
        <v>10</v>
      </c>
      <c r="O3" s="13">
        <v>11</v>
      </c>
      <c r="P3" s="13">
        <v>12</v>
      </c>
      <c r="Q3" s="13">
        <v>13</v>
      </c>
      <c r="R3" s="13">
        <v>14</v>
      </c>
      <c r="S3" s="13">
        <v>15</v>
      </c>
    </row>
    <row r="4" spans="1:19" x14ac:dyDescent="0.3">
      <c r="A4" s="4"/>
    </row>
    <row r="5" spans="1:19" x14ac:dyDescent="0.3">
      <c r="A5" s="4" t="s">
        <v>3</v>
      </c>
    </row>
    <row r="6" spans="1:19" x14ac:dyDescent="0.3">
      <c r="A6" s="4"/>
      <c r="B6" s="5" t="s">
        <v>35</v>
      </c>
      <c r="E6" s="1">
        <f>dati!$C$13*dati!$C$17</f>
        <v>2365.3976120747911</v>
      </c>
      <c r="F6" s="1">
        <f>dati!$C$13*dati!$C$17</f>
        <v>2365.3976120747911</v>
      </c>
      <c r="G6" s="1">
        <f>dati!$C$13*dati!$C$17</f>
        <v>2365.3976120747911</v>
      </c>
      <c r="H6" s="1">
        <f>dati!$C$13*dati!$C$17</f>
        <v>2365.3976120747911</v>
      </c>
      <c r="I6" s="1">
        <f>dati!$C$13*dati!$C$17</f>
        <v>2365.3976120747911</v>
      </c>
      <c r="J6" s="1">
        <f>dati!$C$13*dati!$C$17</f>
        <v>2365.3976120747911</v>
      </c>
      <c r="K6" s="1">
        <f>dati!$C$13*dati!$C$17</f>
        <v>2365.3976120747911</v>
      </c>
      <c r="L6" s="1">
        <f>dati!$C$13*dati!$C$17</f>
        <v>2365.3976120747911</v>
      </c>
      <c r="M6" s="1">
        <f>dati!$C$13*dati!$C$17</f>
        <v>2365.3976120747911</v>
      </c>
      <c r="N6" s="1">
        <f>dati!$C$13*dati!$C$17</f>
        <v>2365.3976120747911</v>
      </c>
      <c r="O6" s="1">
        <f>dati!$C$13*dati!$C$17</f>
        <v>2365.3976120747911</v>
      </c>
      <c r="P6" s="1">
        <f>dati!$C$13*dati!$C$17</f>
        <v>2365.3976120747911</v>
      </c>
      <c r="Q6" s="1">
        <f>dati!$C$13*dati!$C$17</f>
        <v>2365.3976120747911</v>
      </c>
      <c r="R6" s="1">
        <f>dati!$C$13*dati!$C$17</f>
        <v>2365.3976120747911</v>
      </c>
      <c r="S6" s="1">
        <f>dati!$C$13*dati!$C$17</f>
        <v>2365.3976120747911</v>
      </c>
    </row>
    <row r="7" spans="1:19" x14ac:dyDescent="0.3">
      <c r="A7" s="4"/>
      <c r="B7" s="5" t="s">
        <v>36</v>
      </c>
      <c r="E7">
        <f>dati!$C$22</f>
        <v>200</v>
      </c>
      <c r="F7">
        <f>dati!$C$22</f>
        <v>200</v>
      </c>
      <c r="G7">
        <f>dati!$C$22</f>
        <v>200</v>
      </c>
      <c r="H7">
        <f>dati!$C$22</f>
        <v>200</v>
      </c>
      <c r="I7">
        <f>dati!$C$22</f>
        <v>200</v>
      </c>
      <c r="J7">
        <f>dati!$C$22</f>
        <v>200</v>
      </c>
      <c r="K7">
        <f>dati!$C$22</f>
        <v>200</v>
      </c>
      <c r="L7">
        <f>dati!$C$22</f>
        <v>200</v>
      </c>
      <c r="M7">
        <f>dati!$C$22</f>
        <v>200</v>
      </c>
      <c r="N7">
        <f>dati!$C$22</f>
        <v>200</v>
      </c>
      <c r="O7">
        <f>dati!$C$22</f>
        <v>200</v>
      </c>
      <c r="P7">
        <f>dati!$C$22</f>
        <v>200</v>
      </c>
      <c r="Q7">
        <f>dati!$C$22</f>
        <v>200</v>
      </c>
      <c r="R7">
        <f>dati!$C$22</f>
        <v>200</v>
      </c>
      <c r="S7">
        <f>dati!$C$22</f>
        <v>200</v>
      </c>
    </row>
    <row r="8" spans="1:19" x14ac:dyDescent="0.3">
      <c r="A8" s="4"/>
      <c r="B8" s="5"/>
      <c r="C8" s="4" t="s">
        <v>39</v>
      </c>
      <c r="D8" s="4"/>
      <c r="E8" s="15">
        <f>SUM(E6:E7)</f>
        <v>2565.3976120747911</v>
      </c>
      <c r="F8" s="15">
        <f t="shared" ref="F8:S8" si="0">SUM(F6:F7)</f>
        <v>2565.3976120747911</v>
      </c>
      <c r="G8" s="15">
        <f t="shared" si="0"/>
        <v>2565.3976120747911</v>
      </c>
      <c r="H8" s="15">
        <f t="shared" si="0"/>
        <v>2565.3976120747911</v>
      </c>
      <c r="I8" s="15">
        <f t="shared" si="0"/>
        <v>2565.3976120747911</v>
      </c>
      <c r="J8" s="15">
        <f t="shared" si="0"/>
        <v>2565.3976120747911</v>
      </c>
      <c r="K8" s="15">
        <f t="shared" si="0"/>
        <v>2565.3976120747911</v>
      </c>
      <c r="L8" s="15">
        <f t="shared" si="0"/>
        <v>2565.3976120747911</v>
      </c>
      <c r="M8" s="15">
        <f t="shared" si="0"/>
        <v>2565.3976120747911</v>
      </c>
      <c r="N8" s="15">
        <f t="shared" si="0"/>
        <v>2565.3976120747911</v>
      </c>
      <c r="O8" s="15">
        <f t="shared" si="0"/>
        <v>2565.3976120747911</v>
      </c>
      <c r="P8" s="15">
        <f t="shared" si="0"/>
        <v>2565.3976120747911</v>
      </c>
      <c r="Q8" s="15">
        <f t="shared" si="0"/>
        <v>2565.3976120747911</v>
      </c>
      <c r="R8" s="15">
        <f t="shared" si="0"/>
        <v>2565.3976120747911</v>
      </c>
      <c r="S8" s="15">
        <f t="shared" si="0"/>
        <v>2565.3976120747911</v>
      </c>
    </row>
    <row r="9" spans="1:19" x14ac:dyDescent="0.3">
      <c r="A9" s="4" t="s">
        <v>4</v>
      </c>
      <c r="B9" s="5"/>
    </row>
    <row r="10" spans="1:19" x14ac:dyDescent="0.3">
      <c r="A10" s="4"/>
      <c r="B10" s="5" t="s">
        <v>37</v>
      </c>
      <c r="E10" s="14">
        <f>dati!$C$14*dati!$C$17</f>
        <v>444.11547002220567</v>
      </c>
      <c r="F10" s="14">
        <f>dati!$C$14*dati!$C$17</f>
        <v>444.11547002220567</v>
      </c>
      <c r="G10" s="14">
        <f>dati!$C$14*dati!$C$17</f>
        <v>444.11547002220567</v>
      </c>
      <c r="H10" s="14">
        <f>dati!$C$14*dati!$C$17</f>
        <v>444.11547002220567</v>
      </c>
      <c r="I10" s="14">
        <f>dati!$C$14*dati!$C$17</f>
        <v>444.11547002220567</v>
      </c>
      <c r="J10" s="14">
        <f>dati!$C$14*dati!$C$17</f>
        <v>444.11547002220567</v>
      </c>
      <c r="K10" s="14">
        <f>dati!$C$14*dati!$C$17</f>
        <v>444.11547002220567</v>
      </c>
      <c r="L10" s="14">
        <f>dati!$C$14*dati!$C$17</f>
        <v>444.11547002220567</v>
      </c>
      <c r="M10" s="14">
        <f>dati!$C$14*dati!$C$17</f>
        <v>444.11547002220567</v>
      </c>
      <c r="N10" s="14">
        <f>dati!$C$14*dati!$C$17</f>
        <v>444.11547002220567</v>
      </c>
      <c r="O10" s="14">
        <f>dati!$C$14*dati!$C$17</f>
        <v>444.11547002220567</v>
      </c>
      <c r="P10" s="14">
        <f>dati!$C$14*dati!$C$17</f>
        <v>444.11547002220567</v>
      </c>
      <c r="Q10" s="14">
        <f>dati!$C$14*dati!$C$17</f>
        <v>444.11547002220567</v>
      </c>
      <c r="R10" s="14">
        <f>dati!$C$14*dati!$C$17</f>
        <v>444.11547002220567</v>
      </c>
      <c r="S10" s="14">
        <f>dati!$C$14*dati!$C$17</f>
        <v>444.11547002220567</v>
      </c>
    </row>
    <row r="11" spans="1:19" x14ac:dyDescent="0.3">
      <c r="A11" s="4"/>
      <c r="B11" s="5" t="s">
        <v>38</v>
      </c>
      <c r="E11" s="1">
        <f>dati!$C$15*dati!$C$18</f>
        <v>1046.0048426150122</v>
      </c>
      <c r="F11" s="1">
        <f>dati!$C$15*dati!$C$18</f>
        <v>1046.0048426150122</v>
      </c>
      <c r="G11" s="1">
        <f>dati!$C$15*dati!$C$18</f>
        <v>1046.0048426150122</v>
      </c>
      <c r="H11" s="1">
        <f>dati!$C$15*dati!$C$18</f>
        <v>1046.0048426150122</v>
      </c>
      <c r="I11" s="1">
        <f>dati!$C$15*dati!$C$18</f>
        <v>1046.0048426150122</v>
      </c>
      <c r="J11" s="1">
        <f>dati!$C$15*dati!$C$18</f>
        <v>1046.0048426150122</v>
      </c>
      <c r="K11" s="1">
        <f>dati!$C$15*dati!$C$18</f>
        <v>1046.0048426150122</v>
      </c>
      <c r="L11" s="1">
        <f>dati!$C$15*dati!$C$18</f>
        <v>1046.0048426150122</v>
      </c>
      <c r="M11" s="1">
        <f>dati!$C$15*dati!$C$18</f>
        <v>1046.0048426150122</v>
      </c>
      <c r="N11" s="1">
        <f>dati!$C$15*dati!$C$18</f>
        <v>1046.0048426150122</v>
      </c>
      <c r="O11" s="1">
        <f>dati!$C$15*dati!$C$18</f>
        <v>1046.0048426150122</v>
      </c>
      <c r="P11" s="1">
        <f>dati!$C$15*dati!$C$18</f>
        <v>1046.0048426150122</v>
      </c>
      <c r="Q11" s="1">
        <f>dati!$C$15*dati!$C$18</f>
        <v>1046.0048426150122</v>
      </c>
      <c r="R11" s="1">
        <f>dati!$C$15*dati!$C$18</f>
        <v>1046.0048426150122</v>
      </c>
      <c r="S11" s="1">
        <f>dati!$C$15*dati!$C$18</f>
        <v>1046.0048426150122</v>
      </c>
    </row>
    <row r="12" spans="1:19" x14ac:dyDescent="0.3">
      <c r="A12" s="4"/>
      <c r="B12" s="5" t="s">
        <v>40</v>
      </c>
      <c r="E12">
        <f>(dati!$C$23/100)*dati!$C$20</f>
        <v>300</v>
      </c>
      <c r="F12">
        <f>(dati!$C$23/100)*dati!$C$20</f>
        <v>300</v>
      </c>
      <c r="G12">
        <f>(dati!$C$23/100)*dati!$C$20</f>
        <v>300</v>
      </c>
      <c r="H12">
        <f>(dati!$C$23/100)*dati!$C$20</f>
        <v>300</v>
      </c>
      <c r="I12">
        <f>(dati!$C$23/100)*dati!$C$20</f>
        <v>300</v>
      </c>
      <c r="J12">
        <f>(dati!$C$23/100)*dati!$C$20</f>
        <v>300</v>
      </c>
      <c r="K12">
        <f>(dati!$C$23/100)*dati!$C$20</f>
        <v>300</v>
      </c>
      <c r="L12">
        <f>(dati!$C$23/100)*dati!$C$20</f>
        <v>300</v>
      </c>
      <c r="M12">
        <f>(dati!$C$23/100)*dati!$C$20</f>
        <v>300</v>
      </c>
      <c r="N12">
        <f>(dati!$C$23/100)*dati!$C$20</f>
        <v>300</v>
      </c>
      <c r="O12">
        <f>(dati!$C$23/100)*dati!$C$20</f>
        <v>300</v>
      </c>
      <c r="P12">
        <f>(dati!$C$23/100)*dati!$C$20</f>
        <v>300</v>
      </c>
      <c r="Q12">
        <f>(dati!$C$23/100)*dati!$C$20</f>
        <v>300</v>
      </c>
      <c r="R12">
        <f>(dati!$C$23/100)*dati!$C$20</f>
        <v>300</v>
      </c>
      <c r="S12">
        <f>(dati!$C$23/100)*dati!$C$20</f>
        <v>300</v>
      </c>
    </row>
    <row r="13" spans="1:19" x14ac:dyDescent="0.3">
      <c r="A13" s="4"/>
      <c r="C13" s="4" t="s">
        <v>39</v>
      </c>
      <c r="E13" s="15">
        <f>SUM(E10:E12)</f>
        <v>1790.1203126372179</v>
      </c>
      <c r="F13" s="15">
        <f t="shared" ref="F13:S13" si="1">SUM(F10:F12)</f>
        <v>1790.1203126372179</v>
      </c>
      <c r="G13" s="15">
        <f t="shared" si="1"/>
        <v>1790.1203126372179</v>
      </c>
      <c r="H13" s="15">
        <f t="shared" si="1"/>
        <v>1790.1203126372179</v>
      </c>
      <c r="I13" s="15">
        <f t="shared" si="1"/>
        <v>1790.1203126372179</v>
      </c>
      <c r="J13" s="15">
        <f t="shared" si="1"/>
        <v>1790.1203126372179</v>
      </c>
      <c r="K13" s="15">
        <f t="shared" si="1"/>
        <v>1790.1203126372179</v>
      </c>
      <c r="L13" s="15">
        <f t="shared" si="1"/>
        <v>1790.1203126372179</v>
      </c>
      <c r="M13" s="15">
        <f t="shared" si="1"/>
        <v>1790.1203126372179</v>
      </c>
      <c r="N13" s="15">
        <f t="shared" si="1"/>
        <v>1790.1203126372179</v>
      </c>
      <c r="O13" s="15">
        <f t="shared" si="1"/>
        <v>1790.1203126372179</v>
      </c>
      <c r="P13" s="15">
        <f t="shared" si="1"/>
        <v>1790.1203126372179</v>
      </c>
      <c r="Q13" s="15">
        <f t="shared" si="1"/>
        <v>1790.1203126372179</v>
      </c>
      <c r="R13" s="15">
        <f t="shared" si="1"/>
        <v>1790.1203126372179</v>
      </c>
      <c r="S13" s="15">
        <f t="shared" si="1"/>
        <v>1790.1203126372179</v>
      </c>
    </row>
    <row r="14" spans="1:19" x14ac:dyDescent="0.3">
      <c r="A14" s="4"/>
    </row>
    <row r="15" spans="1:19" x14ac:dyDescent="0.3">
      <c r="A15" s="4" t="s">
        <v>10</v>
      </c>
      <c r="D15" s="1">
        <f>dati!C20</f>
        <v>10000</v>
      </c>
    </row>
    <row r="16" spans="1:19" x14ac:dyDescent="0.3">
      <c r="A16" s="4"/>
      <c r="B16" s="5" t="s">
        <v>16</v>
      </c>
      <c r="D16" s="1">
        <v>6500</v>
      </c>
    </row>
    <row r="17" spans="1:19" x14ac:dyDescent="0.3">
      <c r="A17" s="4"/>
    </row>
    <row r="18" spans="1:19" x14ac:dyDescent="0.3">
      <c r="A18" s="4" t="s">
        <v>11</v>
      </c>
      <c r="D18" s="16">
        <f>-(D15-D16)</f>
        <v>-3500</v>
      </c>
      <c r="E18" s="17">
        <f>E8-E13</f>
        <v>775.27729943757322</v>
      </c>
      <c r="F18" s="17">
        <f t="shared" ref="F18:S18" si="2">F8-F13</f>
        <v>775.27729943757322</v>
      </c>
      <c r="G18" s="17">
        <f t="shared" si="2"/>
        <v>775.27729943757322</v>
      </c>
      <c r="H18" s="17">
        <f t="shared" si="2"/>
        <v>775.27729943757322</v>
      </c>
      <c r="I18" s="17">
        <f t="shared" si="2"/>
        <v>775.27729943757322</v>
      </c>
      <c r="J18" s="17">
        <f t="shared" si="2"/>
        <v>775.27729943757322</v>
      </c>
      <c r="K18" s="17">
        <f t="shared" si="2"/>
        <v>775.27729943757322</v>
      </c>
      <c r="L18" s="17">
        <f t="shared" si="2"/>
        <v>775.27729943757322</v>
      </c>
      <c r="M18" s="17">
        <f t="shared" si="2"/>
        <v>775.27729943757322</v>
      </c>
      <c r="N18" s="17">
        <f t="shared" si="2"/>
        <v>775.27729943757322</v>
      </c>
      <c r="O18" s="17">
        <f t="shared" si="2"/>
        <v>775.27729943757322</v>
      </c>
      <c r="P18" s="17">
        <f t="shared" si="2"/>
        <v>775.27729943757322</v>
      </c>
      <c r="Q18" s="17">
        <f t="shared" si="2"/>
        <v>775.27729943757322</v>
      </c>
      <c r="R18" s="17">
        <f t="shared" si="2"/>
        <v>775.27729943757322</v>
      </c>
      <c r="S18" s="17">
        <f t="shared" si="2"/>
        <v>775.27729943757322</v>
      </c>
    </row>
    <row r="19" spans="1:19" x14ac:dyDescent="0.3">
      <c r="A19" s="4"/>
      <c r="D19" s="2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x14ac:dyDescent="0.3">
      <c r="A20" s="4" t="s">
        <v>15</v>
      </c>
      <c r="D20" s="12">
        <f>D18</f>
        <v>-3500</v>
      </c>
      <c r="E20" s="12">
        <f>D20+E18</f>
        <v>-2724.7227005624268</v>
      </c>
      <c r="F20" s="12">
        <f t="shared" ref="F20:S20" si="3">E20+F18</f>
        <v>-1949.4454011248536</v>
      </c>
      <c r="G20" s="12">
        <f t="shared" si="3"/>
        <v>-1174.1681016872803</v>
      </c>
      <c r="H20" s="12">
        <f t="shared" si="3"/>
        <v>-398.89080224970712</v>
      </c>
      <c r="I20" s="12">
        <f t="shared" si="3"/>
        <v>376.3864971878661</v>
      </c>
      <c r="J20" s="12">
        <f t="shared" si="3"/>
        <v>1151.6637966254393</v>
      </c>
      <c r="K20" s="12">
        <f t="shared" si="3"/>
        <v>1926.9410960630125</v>
      </c>
      <c r="L20" s="12">
        <f t="shared" si="3"/>
        <v>2702.2183955005858</v>
      </c>
      <c r="M20" s="12">
        <f t="shared" si="3"/>
        <v>3477.495694938159</v>
      </c>
      <c r="N20" s="12">
        <f t="shared" si="3"/>
        <v>4252.7729943757322</v>
      </c>
      <c r="O20" s="12">
        <f t="shared" si="3"/>
        <v>5028.050293813305</v>
      </c>
      <c r="P20" s="12">
        <f t="shared" si="3"/>
        <v>5803.3275932508786</v>
      </c>
      <c r="Q20" s="12">
        <f t="shared" si="3"/>
        <v>6578.6048926884523</v>
      </c>
      <c r="R20" s="12">
        <f t="shared" si="3"/>
        <v>7353.882192126026</v>
      </c>
      <c r="S20" s="12">
        <f t="shared" si="3"/>
        <v>8129.1594915635997</v>
      </c>
    </row>
    <row r="21" spans="1:19" x14ac:dyDescent="0.3">
      <c r="A21" s="4" t="s">
        <v>12</v>
      </c>
      <c r="D21" s="18">
        <f>IRR(D18:S18)</f>
        <v>0.20858945004521789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D35" sqref="D35"/>
    </sheetView>
  </sheetViews>
  <sheetFormatPr defaultRowHeight="14.4" x14ac:dyDescent="0.3"/>
  <cols>
    <col min="1" max="1" width="17.6640625" bestFit="1" customWidth="1"/>
    <col min="2" max="2" width="24.44140625" bestFit="1" customWidth="1"/>
    <col min="3" max="3" width="9.33203125" bestFit="1" customWidth="1"/>
  </cols>
  <sheetData>
    <row r="1" spans="1:13" x14ac:dyDescent="0.3">
      <c r="A1" s="7" t="s">
        <v>13</v>
      </c>
      <c r="B1" s="7" t="s">
        <v>14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x14ac:dyDescent="0.3">
      <c r="A2" s="9">
        <v>0</v>
      </c>
      <c r="B2" s="10">
        <f>NPV(A2,CE!$E$18:$S$18)+CE!$D$18</f>
        <v>8129.1594915636015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x14ac:dyDescent="0.3">
      <c r="A3" s="11">
        <v>0.01</v>
      </c>
      <c r="B3" s="10">
        <f>NPV(A3,CE!$E$18:$S$18)+CE!$D$18</f>
        <v>7249.2604720655618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x14ac:dyDescent="0.3">
      <c r="A4" s="11">
        <v>0.02</v>
      </c>
      <c r="B4" s="10">
        <f>NPV(A4,CE!$E$18:$S$18)+CE!$D$18</f>
        <v>6461.7423064868235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x14ac:dyDescent="0.3">
      <c r="A5" s="11">
        <v>0.03</v>
      </c>
      <c r="B5" s="10">
        <f>NPV(A5,CE!$E$18:$S$18)+CE!$D$18</f>
        <v>5755.2100749368092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x14ac:dyDescent="0.3">
      <c r="A6" s="11">
        <v>0.04</v>
      </c>
      <c r="B6" s="10">
        <f>NPV(A6,CE!$E$18:$S$18)+CE!$D$18</f>
        <v>5119.8333825119535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x14ac:dyDescent="0.3">
      <c r="A7" s="11">
        <v>0.05</v>
      </c>
      <c r="B7" s="10">
        <f>NPV(A7,CE!$E$18:$S$18)+CE!$D$18</f>
        <v>4547.1132529261458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x14ac:dyDescent="0.3">
      <c r="A8" s="11">
        <v>0.06</v>
      </c>
      <c r="B8" s="10">
        <f>NPV(A8,CE!$E$18:$S$18)+CE!$D$18</f>
        <v>4029.6861666811337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x14ac:dyDescent="0.3">
      <c r="A9" s="11">
        <v>7.0000000000000007E-2</v>
      </c>
      <c r="B9" s="10">
        <f>NPV(A9,CE!$E$18:$S$18)+CE!$D$18</f>
        <v>3561.1589733906658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x14ac:dyDescent="0.3">
      <c r="A10" s="11">
        <v>0.08</v>
      </c>
      <c r="B10" s="10">
        <f>NPV(A10,CE!$E$18:$S$18)+CE!$D$18</f>
        <v>3135.9695217690178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x14ac:dyDescent="0.3">
      <c r="A11" s="11">
        <v>0.09</v>
      </c>
      <c r="B11" s="10">
        <f>NPV(A11,CE!$E$18:$S$18)+CE!$D$18</f>
        <v>2749.2687575050886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x14ac:dyDescent="0.3">
      <c r="A12" s="11">
        <v>0.1</v>
      </c>
      <c r="B12" s="10">
        <f>NPV(A12,CE!$E$18:$S$18)+CE!$D$18</f>
        <v>2396.8207789582139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x14ac:dyDescent="0.3">
      <c r="A13" s="11">
        <v>0.11</v>
      </c>
      <c r="B13" s="10">
        <f>NPV(A13,CE!$E$18:$S$18)+CE!$D$18</f>
        <v>2074.9179454163568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x14ac:dyDescent="0.3">
      <c r="A14" s="11">
        <v>0.12</v>
      </c>
      <c r="B14" s="10">
        <f>NPV(A14,CE!$E$18:$S$18)+CE!$D$18</f>
        <v>1780.3086282276918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3">
      <c r="A15" s="11">
        <v>0.13</v>
      </c>
      <c r="B15" s="10">
        <f>NPV(A15,CE!$E$18:$S$18)+CE!$D$18</f>
        <v>1510.1356020460244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3">
      <c r="A16" s="11">
        <v>0.14000000000000001</v>
      </c>
      <c r="B16" s="10">
        <f>NPV(A16,CE!$E$18:$S$18)+CE!$D$18</f>
        <v>1261.8834082735048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x14ac:dyDescent="0.3">
      <c r="A17" s="11">
        <v>0.15</v>
      </c>
      <c r="B17" s="10">
        <f>NPV(A17,CE!$E$18:$S$18)+CE!$D$18</f>
        <v>1033.3332988787297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x14ac:dyDescent="0.3">
      <c r="A18" s="11">
        <v>0.16</v>
      </c>
      <c r="B18" s="10">
        <f>NPV(A18,CE!$E$18:$S$18)+CE!$D$18</f>
        <v>822.52459688272029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x14ac:dyDescent="0.3">
      <c r="A19" s="11">
        <v>0.17</v>
      </c>
      <c r="B19" s="10">
        <f>NPV(A19,CE!$E$18:$S$18)+CE!$D$18</f>
        <v>627.72149865483971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x14ac:dyDescent="0.3">
      <c r="A20" s="11">
        <v>0.18</v>
      </c>
      <c r="B20" s="10">
        <f>NPV(A20,CE!$E$18:$S$18)+CE!$D$18</f>
        <v>447.38449980944142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x14ac:dyDescent="0.3">
      <c r="A21" s="11">
        <v>0.19</v>
      </c>
      <c r="B21" s="10">
        <f>NPV(A21,CE!$E$18:$S$18)+CE!$D$18</f>
        <v>280.14575668546422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x14ac:dyDescent="0.3">
      <c r="A22" s="11">
        <v>0.2</v>
      </c>
      <c r="B22" s="10">
        <f>NPV(A22,CE!$E$18:$S$18)+CE!$D$18</f>
        <v>124.78780379848968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x14ac:dyDescent="0.3">
      <c r="A23" s="11">
        <v>0.21</v>
      </c>
      <c r="B23" s="10">
        <f>NPV(A23,CE!$E$18:$S$18)+CE!$D$18</f>
        <v>-19.774861906811566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3">
      <c r="A24" s="11">
        <v>0.22</v>
      </c>
      <c r="B24" s="10">
        <f>NPV(A24,CE!$E$18:$S$18)+CE!$D$18</f>
        <v>-154.5117435892148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x14ac:dyDescent="0.3">
      <c r="A25" s="11">
        <v>0.23</v>
      </c>
      <c r="B25" s="10">
        <f>NPV(A25,CE!$E$18:$S$18)+CE!$D$18</f>
        <v>-280.29020412451428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x14ac:dyDescent="0.3">
      <c r="A26" s="11">
        <v>0.24</v>
      </c>
      <c r="B26" s="10">
        <f>NPV(A26,CE!$E$18:$S$18)+CE!$D$18</f>
        <v>-397.88752000882732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x14ac:dyDescent="0.3">
      <c r="A27" s="11">
        <v>0.25</v>
      </c>
      <c r="B27" s="10">
        <f>NPV(A27,CE!$E$18:$S$18)+CE!$D$18</f>
        <v>-508.00138215145216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CE</vt:lpstr>
      <vt:lpstr>TIR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</dc:creator>
  <cp:lastModifiedBy>gabriele</cp:lastModifiedBy>
  <dcterms:created xsi:type="dcterms:W3CDTF">2016-09-29T10:32:06Z</dcterms:created>
  <dcterms:modified xsi:type="dcterms:W3CDTF">2016-09-29T15:05:35Z</dcterms:modified>
</cp:coreProperties>
</file>